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660" activeTab="0"/>
  </bookViews>
  <sheets>
    <sheet name="Прил МТ из края" sheetId="1" r:id="rId1"/>
  </sheets>
  <externalReferences>
    <externalReference r:id="rId4"/>
  </externalReferences>
  <definedNames>
    <definedName name="_xlnm.Print_Area" localSheetId="0">'Прил МТ из края'!$B$1:$K$77</definedName>
  </definedNames>
  <calcPr fullCalcOnLoad="1"/>
</workbook>
</file>

<file path=xl/sharedStrings.xml><?xml version="1.0" encoding="utf-8"?>
<sst xmlns="http://schemas.openxmlformats.org/spreadsheetml/2006/main" count="84" uniqueCount="74">
  <si>
    <t xml:space="preserve">Государственная регистрация актов гражданского состояния </t>
  </si>
  <si>
    <t>Образование комиссий по делам несовершеннолетних  и защите их прав и организация их деятельности</t>
  </si>
  <si>
    <t>Администрирование отдельных государственных полномочий по поддержке сельскохозяйственного производства</t>
  </si>
  <si>
    <t>Регистрация и учёт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</si>
  <si>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ВСЕГО</t>
  </si>
  <si>
    <t xml:space="preserve"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посёлках городского типа  по оплате жилого  помещения и  коммунальных услуг </t>
  </si>
  <si>
    <t>Реализация муниципальных программ,приоритетных муниципальных проектов в рамках приоритетных региональных пректов, инвестиционных проектов муниципальных образований</t>
  </si>
  <si>
    <t xml:space="preserve">Наименование </t>
  </si>
  <si>
    <t>тыс.руб.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</si>
  <si>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</si>
  <si>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</si>
  <si>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Субсидии ,всего</t>
  </si>
  <si>
    <t>в том числе:</t>
  </si>
  <si>
    <t>Дотации, всего</t>
  </si>
  <si>
    <t>Субвенции, всего</t>
  </si>
  <si>
    <t>Иные межбюджетные трансферты, всего</t>
  </si>
  <si>
    <t xml:space="preserve">Приобретение путёвок на санаторно-курортное лечение и оздоровление 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</si>
  <si>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</si>
  <si>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Регулирование тарифов на перевозки пассажиров и багажа автомобильным и городским электрическим транспортом межмуниципальных  маршрутах регулярных перевозок</t>
  </si>
  <si>
    <t xml:space="preserve">Содержание жилых помещений специализированного жилищного фонда для детей-сирот, детей, оставшихся без попечения родителей, лицам из их числа 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</si>
  <si>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</si>
  <si>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Создание и организация деятельности административных комиссий</t>
  </si>
  <si>
    <t>Составление (изменение,дополнение) списков кандидатов в присяжные заседатели федеральных судов общей юрисдикции в Российской Федерации</t>
  </si>
  <si>
    <t>Единая субвенция на выполнение отдельных государственных полномочий в сфере образования</t>
  </si>
  <si>
    <t>Поддержка достижения целевых показателей региональных программ развития агропромышленного комплекса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</si>
  <si>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оставшимся без попечения родителей, лиц из числа детей-сирот и детей, оставшихся без попечения родителей</t>
  </si>
  <si>
    <t>Оргнизация предоставления общедоступного и бесплатного дошкольного, начального общего, основного общего, среднего общего образования  обучающимся с ограниченными возиожностями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</si>
  <si>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</si>
  <si>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закономот 24 ноября 1995 г. № 181-ФЗ "О социальной защите инвалидов в Российской Федерации"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</si>
  <si>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</si>
  <si>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</si>
  <si>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</si>
  <si>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Софинансирование проектов инициативного бюджетирования</t>
  </si>
  <si>
    <t>Строительство спортивных объектов, устройство спортивных площадок и оснащение объектов спортивным оборудованием и инвентарём для занятий физической культурой и спортом</t>
  </si>
  <si>
    <t>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</si>
  <si>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</si>
  <si>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Реализация программ развития преобразованных муниципальных образований</t>
  </si>
  <si>
    <t>к решению Думы</t>
  </si>
  <si>
    <t>Ординского муниципального округа</t>
  </si>
  <si>
    <t>2021 год</t>
  </si>
  <si>
    <t>2022 год</t>
  </si>
  <si>
    <t>Реализация мероприятий, направленных на комплексное развитие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</si>
  <si>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</si>
  <si>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Реализация программ формирования современной городской среды в рамках Федерального проекта "Формирование комфортной городской среды"</t>
  </si>
  <si>
    <t>Выплаты материального стимулирования народным дружинникам за участия в охране общественного порядка</t>
  </si>
  <si>
    <t>от ___________ № ____</t>
  </si>
  <si>
    <t>Объём межбюджетных трансфертов, получаемых из бюджета Пермского края на 2021-2023 годы</t>
  </si>
  <si>
    <t>2023 год</t>
  </si>
  <si>
    <t>Дотации на сбалансированность бюджетов муниципальных округов</t>
  </si>
  <si>
    <t>Организация оздоровления и отдыха детей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</si>
  <si>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</si>
  <si>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</si>
  <si>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Подготовка генеральных планов, правил землепользования и застройки муниципальных образований ПК</t>
  </si>
  <si>
    <t>изменения</t>
  </si>
  <si>
    <t>Дотация на выравнивание бюджетной обеспеченности муниципальных районов, муниципальных округов, городских округов</t>
  </si>
  <si>
    <t>Приложение 12</t>
  </si>
  <si>
    <t>Обеспечение условий для развития физической культуры и массового спорта</t>
  </si>
  <si>
    <t xml:space="preserve">Обеспечение жильём молодых семей в размере 30-35% средней (расчётной) стоимости жилья </t>
  </si>
  <si>
    <t xml:space="preserve">Обеспечение жильём молодых семей (предоставление социальных выплат молодым семьям в размере 10% расчётной (средней) стоимости жилья) </t>
  </si>
  <si>
    <t>Приведение в нормативное состояние помещений, приобретение и установку модульных конструкций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</si>
  <si>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</si>
  <si>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Оснащение оборудованием образовательных организаций, реализующих программы дошкольного образования, в соответствии с ФГОС</t>
  </si>
  <si>
    <t xml:space="preserve">Проведение проектных работ и строительство распределительных газопроводов </t>
  </si>
  <si>
    <t>Реализация по предотвращению распространения и уничтожению борщевика Сосновского в муниципальных образованиях Пермского края</t>
  </si>
  <si>
    <t>Проведение Всероссийской переписи населения 2020 года</t>
  </si>
  <si>
    <t>Обеспечение музыкальными инструментами, оборудованием и материалами образовательных учреждений в сфере культуры</t>
  </si>
  <si>
    <t>Улучшение качества систем теплоснабжения на территории муниципальных образований Пермского края</t>
  </si>
  <si>
    <t>Призовые выплаты старостам сельских населенных пунктов - победителям регионального этапа краевого конкурса "Лучший староста сельского населенного пункта в Пермском крае"</t>
  </si>
  <si>
    <t>Реализация мероприятий в сфере молодежной политики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</si>
  <si>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 за I квартал 2021 года (конкурс глав)</t>
  </si>
  <si>
    <t>Приложение 8</t>
  </si>
  <si>
    <t>Конкурс на лучшую организацию работы представительных органов муниципальных округов Пермского края</t>
  </si>
  <si>
    <t xml:space="preserve"> 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</si>
  <si>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от 24.09.2021 № 234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</si>
</sst>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#,##0.0"/>
    <numFmt numFmtId="175" formatCode="_-* #,##0.0_р_._-;\-* #,##0.0_р_._-;_-* &quot;-&quot;??_р_._-;_-@_-"/>
    <numFmt numFmtId="176" formatCode="_-* #,##0_р_._-;\-* #,##0_р_._-;_-* &quot;-&quot;??_р_._-;_-@_-"/>
    <numFmt numFmtId="177" formatCode="#,##0.0_ ;\-#,##0.0\ "/>
    <numFmt numFmtId="178" formatCode="_-* #,##0.0_р_._-;\-* #,##0.0_р_._-;_-* &quot;-&quot;?_р_._-;_-@_-"/>
    <numFmt numFmtId="179" formatCode="_-* #,##0.000_р_._-;\-* #,##0.000_р_._-;_-* &quot;-&quot;??_р_._-;_-@_-"/>
    <numFmt numFmtId="180" formatCode="_-* #,##0.0000_р_._-;\-* #,##0.0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0.0000"/>
    <numFmt numFmtId="189" formatCode="0.000"/>
    <numFmt numFmtId="190" formatCode="[$-FC19]d\ mmmm\ yyyy\ &quot;г.&quot;"/>
    <numFmt numFmtId="191" formatCode="#,##0.00_ ;\-#,##0.00\ "/>
    <numFmt numFmtId="192" formatCode="#,##0.000_ ;\-#,##0.000\ "/>
    <numFmt numFmtId="193" formatCode="#,##0.0000_ ;\-#,##0.0000\ "/>
    <numFmt numFmtId="194" formatCode="#,##0.00000_ ;\-#,##0.00000\ "/>
    <numFmt numFmtId="195" formatCode="#,##0.000000_ ;\-#,##0.000000\ "/>
    <numFmt numFmtId="196" formatCode="0.000000"/>
    <numFmt numFmtId="197" formatCode="0.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left"/>
    </xf>
    <xf numFmtId="0" fontId="5" fillId="24" borderId="10" xfId="54" applyNumberFormat="1" applyFont="1" applyFill="1" applyBorder="1" applyAlignment="1">
      <alignment horizontal="left" wrapText="1"/>
      <protection/>
    </xf>
    <xf numFmtId="0" fontId="2" fillId="24" borderId="10" xfId="54" applyNumberFormat="1" applyFont="1" applyFill="1" applyBorder="1" applyAlignment="1">
      <alignment horizontal="left" wrapText="1"/>
      <protection/>
    </xf>
    <xf numFmtId="0" fontId="5" fillId="24" borderId="10" xfId="0" applyNumberFormat="1" applyFont="1" applyFill="1" applyBorder="1" applyAlignment="1">
      <alignment horizontal="left" wrapText="1"/>
    </xf>
    <xf numFmtId="0" fontId="5" fillId="24" borderId="10" xfId="0" applyFont="1" applyFill="1" applyBorder="1" applyAlignment="1">
      <alignment wrapText="1"/>
    </xf>
    <xf numFmtId="0" fontId="5" fillId="24" borderId="0" xfId="0" applyFont="1" applyFill="1" applyAlignment="1">
      <alignment horizontal="right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53" applyFont="1" applyFill="1" applyAlignment="1">
      <alignment horizontal="right"/>
      <protection/>
    </xf>
    <xf numFmtId="191" fontId="2" fillId="24" borderId="10" xfId="62" applyNumberFormat="1" applyFont="1" applyFill="1" applyBorder="1" applyAlignment="1">
      <alignment horizontal="center" vertical="center"/>
    </xf>
    <xf numFmtId="191" fontId="5" fillId="24" borderId="10" xfId="62" applyNumberFormat="1" applyFont="1" applyFill="1" applyBorder="1" applyAlignment="1">
      <alignment horizontal="center" vertical="center" wrapText="1"/>
    </xf>
    <xf numFmtId="191" fontId="2" fillId="24" borderId="10" xfId="62" applyNumberFormat="1" applyFont="1" applyFill="1" applyBorder="1" applyAlignment="1">
      <alignment horizontal="center" vertical="center" wrapText="1"/>
    </xf>
    <xf numFmtId="191" fontId="5" fillId="24" borderId="10" xfId="62" applyNumberFormat="1" applyFont="1" applyFill="1" applyBorder="1" applyAlignment="1">
      <alignment horizontal="center" vertical="center"/>
    </xf>
    <xf numFmtId="191" fontId="5" fillId="24" borderId="0" xfId="62" applyNumberFormat="1" applyFont="1" applyFill="1" applyAlignment="1">
      <alignment horizontal="center" vertical="center"/>
    </xf>
    <xf numFmtId="2" fontId="5" fillId="24" borderId="0" xfId="0" applyNumberFormat="1" applyFont="1" applyFill="1" applyAlignment="1">
      <alignment horizontal="right"/>
    </xf>
    <xf numFmtId="191" fontId="5" fillId="24" borderId="0" xfId="0" applyNumberFormat="1" applyFont="1" applyFill="1" applyAlignment="1">
      <alignment horizontal="right"/>
    </xf>
    <xf numFmtId="191" fontId="5" fillId="25" borderId="10" xfId="62" applyNumberFormat="1" applyFont="1" applyFill="1" applyBorder="1" applyAlignment="1">
      <alignment horizontal="center" vertical="center"/>
    </xf>
    <xf numFmtId="191" fontId="5" fillId="24" borderId="0" xfId="62" applyNumberFormat="1" applyFont="1" applyFill="1" applyBorder="1" applyAlignment="1">
      <alignment horizontal="center" vertical="center"/>
    </xf>
    <xf numFmtId="0" fontId="5" fillId="24" borderId="0" xfId="53" applyFont="1" applyFill="1" applyAlignment="1">
      <alignment horizontal="right"/>
      <protection/>
    </xf>
    <xf numFmtId="0" fontId="5" fillId="24" borderId="0" xfId="0" applyFont="1" applyFill="1" applyAlignment="1">
      <alignment wrapText="1"/>
    </xf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right" wrapText="1"/>
    </xf>
    <xf numFmtId="0" fontId="5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 horizontal="center" wrapText="1"/>
    </xf>
    <xf numFmtId="191" fontId="2" fillId="24" borderId="10" xfId="62" applyNumberFormat="1" applyFont="1" applyFill="1" applyBorder="1" applyAlignment="1">
      <alignment horizontal="center" vertical="center"/>
    </xf>
    <xf numFmtId="191" fontId="5" fillId="24" borderId="10" xfId="62" applyNumberFormat="1" applyFont="1" applyFill="1" applyBorder="1" applyAlignment="1">
      <alignment horizontal="center" vertical="center" wrapText="1"/>
    </xf>
    <xf numFmtId="191" fontId="5" fillId="24" borderId="10" xfId="62" applyNumberFormat="1" applyFont="1" applyFill="1" applyBorder="1" applyAlignment="1">
      <alignment horizontal="center" vertical="center"/>
    </xf>
    <xf numFmtId="191" fontId="2" fillId="24" borderId="10" xfId="62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194" fontId="5" fillId="24" borderId="10" xfId="62" applyNumberFormat="1" applyFont="1" applyFill="1" applyBorder="1" applyAlignment="1">
      <alignment horizontal="center" vertical="center"/>
    </xf>
    <xf numFmtId="0" fontId="5" fillId="24" borderId="0" xfId="0" applyNumberFormat="1" applyFont="1" applyFill="1" applyAlignment="1">
      <alignment wrapText="1"/>
    </xf>
    <xf numFmtId="2" fontId="5" fillId="24" borderId="0" xfId="0" applyNumberFormat="1" applyFont="1" applyFill="1" applyAlignment="1">
      <alignment horizontal="right"/>
    </xf>
    <xf numFmtId="191" fontId="5" fillId="24" borderId="0" xfId="0" applyNumberFormat="1" applyFont="1" applyFill="1" applyAlignment="1">
      <alignment horizontal="right"/>
    </xf>
    <xf numFmtId="0" fontId="5" fillId="24" borderId="10" xfId="0" applyFont="1" applyFill="1" applyBorder="1" applyAlignment="1">
      <alignment horizontal="left" wrapText="1"/>
    </xf>
    <xf numFmtId="191" fontId="5" fillId="24" borderId="0" xfId="62" applyNumberFormat="1" applyFont="1" applyFill="1" applyAlignment="1">
      <alignment horizontal="center" vertical="center"/>
    </xf>
    <xf numFmtId="0" fontId="2" fillId="24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1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142875</xdr:colOff>
      <xdr:row>14</xdr:row>
      <xdr:rowOff>190500</xdr:rowOff>
    </xdr:to>
    <xdr:pic macro="[1]!DesignIconClicked">
      <xdr:nvPicPr>
        <xdr:cNvPr id="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3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4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5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6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7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142875</xdr:colOff>
      <xdr:row>14</xdr:row>
      <xdr:rowOff>190500</xdr:rowOff>
    </xdr:to>
    <xdr:pic macro="[1]!DesignIconClicked">
      <xdr:nvPicPr>
        <xdr:cNvPr id="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9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152400</xdr:colOff>
      <xdr:row>11</xdr:row>
      <xdr:rowOff>276225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133350</xdr:colOff>
      <xdr:row>14</xdr:row>
      <xdr:rowOff>190500</xdr:rowOff>
    </xdr:to>
    <xdr:pic macro="[1]!DesignIconClicked">
      <xdr:nvPicPr>
        <xdr:cNvPr id="1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123825</xdr:colOff>
      <xdr:row>11</xdr:row>
      <xdr:rowOff>276225</xdr:rowOff>
    </xdr:to>
    <xdr:pic macro="[1]!DesignIconClicked">
      <xdr:nvPicPr>
        <xdr:cNvPr id="12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133350</xdr:colOff>
      <xdr:row>11</xdr:row>
      <xdr:rowOff>276225</xdr:rowOff>
    </xdr:to>
    <xdr:pic macro="[1]!DesignIconClicked">
      <xdr:nvPicPr>
        <xdr:cNvPr id="13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123825</xdr:colOff>
      <xdr:row>11</xdr:row>
      <xdr:rowOff>276225</xdr:rowOff>
    </xdr:to>
    <xdr:pic macro="[1]!DesignIconClicked">
      <xdr:nvPicPr>
        <xdr:cNvPr id="14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123825</xdr:colOff>
      <xdr:row>11</xdr:row>
      <xdr:rowOff>276225</xdr:rowOff>
    </xdr:to>
    <xdr:pic macro="[1]!DesignIconClicked">
      <xdr:nvPicPr>
        <xdr:cNvPr id="15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133350</xdr:colOff>
      <xdr:row>11</xdr:row>
      <xdr:rowOff>276225</xdr:rowOff>
    </xdr:to>
    <xdr:pic macro="[1]!DesignIconClicked">
      <xdr:nvPicPr>
        <xdr:cNvPr id="16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133350</xdr:colOff>
      <xdr:row>14</xdr:row>
      <xdr:rowOff>190500</xdr:rowOff>
    </xdr:to>
    <xdr:pic macro="[1]!DesignIconClicked">
      <xdr:nvPicPr>
        <xdr:cNvPr id="1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123825</xdr:colOff>
      <xdr:row>11</xdr:row>
      <xdr:rowOff>276225</xdr:rowOff>
    </xdr:to>
    <xdr:pic macro="[1]!DesignIconClicked">
      <xdr:nvPicPr>
        <xdr:cNvPr id="18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171450</xdr:colOff>
      <xdr:row>11</xdr:row>
      <xdr:rowOff>276225</xdr:rowOff>
    </xdr:to>
    <xdr:pic macro="[1]!DesignIconClicked">
      <xdr:nvPicPr>
        <xdr:cNvPr id="19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26193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133350</xdr:colOff>
      <xdr:row>14</xdr:row>
      <xdr:rowOff>190500</xdr:rowOff>
    </xdr:to>
    <xdr:pic macro="[1]!DesignIconClicked">
      <xdr:nvPicPr>
        <xdr:cNvPr id="2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142875</xdr:colOff>
      <xdr:row>11</xdr:row>
      <xdr:rowOff>276225</xdr:rowOff>
    </xdr:to>
    <xdr:pic macro="[1]!DesignIconClicked">
      <xdr:nvPicPr>
        <xdr:cNvPr id="2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2619375"/>
          <a:ext cx="142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133350</xdr:colOff>
      <xdr:row>11</xdr:row>
      <xdr:rowOff>276225</xdr:rowOff>
    </xdr:to>
    <xdr:pic macro="[1]!DesignIconClicked">
      <xdr:nvPicPr>
        <xdr:cNvPr id="2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142875</xdr:colOff>
      <xdr:row>11</xdr:row>
      <xdr:rowOff>276225</xdr:rowOff>
    </xdr:to>
    <xdr:pic macro="[1]!DesignIconClicked">
      <xdr:nvPicPr>
        <xdr:cNvPr id="2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2619375"/>
          <a:ext cx="142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142875</xdr:colOff>
      <xdr:row>11</xdr:row>
      <xdr:rowOff>276225</xdr:rowOff>
    </xdr:to>
    <xdr:pic macro="[1]!DesignIconClicked">
      <xdr:nvPicPr>
        <xdr:cNvPr id="2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2619375"/>
          <a:ext cx="142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133350</xdr:colOff>
      <xdr:row>11</xdr:row>
      <xdr:rowOff>276225</xdr:rowOff>
    </xdr:to>
    <xdr:pic macro="[1]!DesignIconClicked">
      <xdr:nvPicPr>
        <xdr:cNvPr id="2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133350</xdr:colOff>
      <xdr:row>14</xdr:row>
      <xdr:rowOff>190500</xdr:rowOff>
    </xdr:to>
    <xdr:pic macro="[1]!DesignIconClicked">
      <xdr:nvPicPr>
        <xdr:cNvPr id="2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9</xdr:col>
      <xdr:colOff>142875</xdr:colOff>
      <xdr:row>11</xdr:row>
      <xdr:rowOff>276225</xdr:rowOff>
    </xdr:to>
    <xdr:pic macro="[1]!DesignIconClicked">
      <xdr:nvPicPr>
        <xdr:cNvPr id="27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2619375"/>
          <a:ext cx="142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2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2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0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1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32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33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4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5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36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37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8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0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1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42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133350</xdr:colOff>
      <xdr:row>11</xdr:row>
      <xdr:rowOff>276225</xdr:rowOff>
    </xdr:to>
    <xdr:pic macro="[1]!DesignIconClicked">
      <xdr:nvPicPr>
        <xdr:cNvPr id="45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171450</xdr:colOff>
      <xdr:row>11</xdr:row>
      <xdr:rowOff>276225</xdr:rowOff>
    </xdr:to>
    <xdr:pic macro="[1]!DesignIconClicked">
      <xdr:nvPicPr>
        <xdr:cNvPr id="46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47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34925" y="2619375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48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133350</xdr:colOff>
      <xdr:row>11</xdr:row>
      <xdr:rowOff>276225</xdr:rowOff>
    </xdr:to>
    <xdr:pic macro="[1]!DesignIconClicked">
      <xdr:nvPicPr>
        <xdr:cNvPr id="49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50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51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133350</xdr:colOff>
      <xdr:row>11</xdr:row>
      <xdr:rowOff>276225</xdr:rowOff>
    </xdr:to>
    <xdr:pic macro="[1]!DesignIconClicked">
      <xdr:nvPicPr>
        <xdr:cNvPr id="52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</xdr:row>
      <xdr:rowOff>0</xdr:rowOff>
    </xdr:from>
    <xdr:to>
      <xdr:col>6</xdr:col>
      <xdr:colOff>171450</xdr:colOff>
      <xdr:row>11</xdr:row>
      <xdr:rowOff>276225</xdr:rowOff>
    </xdr:to>
    <xdr:pic macro="[1]!DesignIconClicked">
      <xdr:nvPicPr>
        <xdr:cNvPr id="53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2619375"/>
          <a:ext cx="123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0</xdr:rowOff>
    </xdr:from>
    <xdr:to>
      <xdr:col>9</xdr:col>
      <xdr:colOff>200025</xdr:colOff>
      <xdr:row>11</xdr:row>
      <xdr:rowOff>276225</xdr:rowOff>
    </xdr:to>
    <xdr:pic macro="[1]!DesignIconClicked"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26193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209550</xdr:colOff>
      <xdr:row>11</xdr:row>
      <xdr:rowOff>276225</xdr:rowOff>
    </xdr:to>
    <xdr:pic macro="[1]!DesignIconClicked">
      <xdr:nvPicPr>
        <xdr:cNvPr id="55" name="BEx5FXJGJOT93D0J2IRJ3985IU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0</xdr:rowOff>
    </xdr:from>
    <xdr:to>
      <xdr:col>9</xdr:col>
      <xdr:colOff>161925</xdr:colOff>
      <xdr:row>11</xdr:row>
      <xdr:rowOff>276225</xdr:rowOff>
    </xdr:to>
    <xdr:pic macro="[1]!DesignIconClicked">
      <xdr:nvPicPr>
        <xdr:cNvPr id="56" name="BEx3RTMHAR35NUAAK49TV6NU7EPA" descr="QFXLG4ZCXTRQSJYFCKJ58G9N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209550</xdr:colOff>
      <xdr:row>11</xdr:row>
      <xdr:rowOff>276225</xdr:rowOff>
    </xdr:to>
    <xdr:pic macro="[1]!DesignIconClicked">
      <xdr:nvPicPr>
        <xdr:cNvPr id="57" name="BEx5F64BJ6DCM4EJH81D5ZFNPZ0V" descr="7DJ9FILZD2YPS6X1JBP9E76T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209550</xdr:colOff>
      <xdr:row>11</xdr:row>
      <xdr:rowOff>276225</xdr:rowOff>
    </xdr:to>
    <xdr:pic macro="[1]!DesignIconClicked">
      <xdr:nvPicPr>
        <xdr:cNvPr id="58" name="BExQEXXHA3EEXR44LT6RKCDWM6Z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0</xdr:rowOff>
    </xdr:from>
    <xdr:to>
      <xdr:col>9</xdr:col>
      <xdr:colOff>161925</xdr:colOff>
      <xdr:row>11</xdr:row>
      <xdr:rowOff>276225</xdr:rowOff>
    </xdr:to>
    <xdr:pic macro="[1]!DesignIconClicked">
      <xdr:nvPicPr>
        <xdr:cNvPr id="59" name="BExSDIVCE09QKG3CT52PHCS6ZJ09" descr="9F076L7EQCF2COMMGCQG6BQG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06575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11</xdr:row>
      <xdr:rowOff>0</xdr:rowOff>
    </xdr:from>
    <xdr:to>
      <xdr:col>9</xdr:col>
      <xdr:colOff>209550</xdr:colOff>
      <xdr:row>11</xdr:row>
      <xdr:rowOff>276225</xdr:rowOff>
    </xdr:to>
    <xdr:pic macro="[1]!DesignIconClicked">
      <xdr:nvPicPr>
        <xdr:cNvPr id="60" name="BExGMWEQ2BYRY9BAO5T1X850MJN1" descr="AZ9ST0XDIOP50HSUFO5V31BR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54200" y="2619375"/>
          <a:ext cx="133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190500</xdr:colOff>
      <xdr:row>14</xdr:row>
      <xdr:rowOff>190500</xdr:rowOff>
    </xdr:to>
    <xdr:pic macro="[1]!DesignIconClicked">
      <xdr:nvPicPr>
        <xdr:cNvPr id="6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190500</xdr:colOff>
      <xdr:row>14</xdr:row>
      <xdr:rowOff>190500</xdr:rowOff>
    </xdr:to>
    <xdr:pic macro="[1]!DesignIconClicked">
      <xdr:nvPicPr>
        <xdr:cNvPr id="6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6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13</xdr:row>
      <xdr:rowOff>0</xdr:rowOff>
    </xdr:from>
    <xdr:to>
      <xdr:col>6</xdr:col>
      <xdr:colOff>190500</xdr:colOff>
      <xdr:row>14</xdr:row>
      <xdr:rowOff>190500</xdr:rowOff>
    </xdr:to>
    <xdr:pic macro="[1]!DesignIconClicked">
      <xdr:nvPicPr>
        <xdr:cNvPr id="6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13</xdr:row>
      <xdr:rowOff>0</xdr:rowOff>
    </xdr:from>
    <xdr:to>
      <xdr:col>6</xdr:col>
      <xdr:colOff>190500</xdr:colOff>
      <xdr:row>14</xdr:row>
      <xdr:rowOff>190500</xdr:rowOff>
    </xdr:to>
    <xdr:pic macro="[1]!DesignIconClicked">
      <xdr:nvPicPr>
        <xdr:cNvPr id="6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6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6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13</xdr:row>
      <xdr:rowOff>0</xdr:rowOff>
    </xdr:from>
    <xdr:to>
      <xdr:col>9</xdr:col>
      <xdr:colOff>190500</xdr:colOff>
      <xdr:row>14</xdr:row>
      <xdr:rowOff>190500</xdr:rowOff>
    </xdr:to>
    <xdr:pic macro="[1]!DesignIconClicked">
      <xdr:nvPicPr>
        <xdr:cNvPr id="6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56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13</xdr:row>
      <xdr:rowOff>0</xdr:rowOff>
    </xdr:from>
    <xdr:to>
      <xdr:col>9</xdr:col>
      <xdr:colOff>190500</xdr:colOff>
      <xdr:row>14</xdr:row>
      <xdr:rowOff>190500</xdr:rowOff>
    </xdr:to>
    <xdr:pic macro="[1]!DesignIconClicked">
      <xdr:nvPicPr>
        <xdr:cNvPr id="7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256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190500</xdr:colOff>
      <xdr:row>14</xdr:row>
      <xdr:rowOff>190500</xdr:rowOff>
    </xdr:to>
    <xdr:pic macro="[1]!DesignIconClicked">
      <xdr:nvPicPr>
        <xdr:cNvPr id="7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13</xdr:row>
      <xdr:rowOff>0</xdr:rowOff>
    </xdr:from>
    <xdr:to>
      <xdr:col>3</xdr:col>
      <xdr:colOff>190500</xdr:colOff>
      <xdr:row>14</xdr:row>
      <xdr:rowOff>190500</xdr:rowOff>
    </xdr:to>
    <xdr:pic macro="[1]!DesignIconClicked">
      <xdr:nvPicPr>
        <xdr:cNvPr id="7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7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7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7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142875</xdr:colOff>
      <xdr:row>14</xdr:row>
      <xdr:rowOff>190500</xdr:rowOff>
    </xdr:to>
    <xdr:pic macro="[1]!DesignIconClicked">
      <xdr:nvPicPr>
        <xdr:cNvPr id="7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13</xdr:row>
      <xdr:rowOff>0</xdr:rowOff>
    </xdr:from>
    <xdr:to>
      <xdr:col>6</xdr:col>
      <xdr:colOff>190500</xdr:colOff>
      <xdr:row>14</xdr:row>
      <xdr:rowOff>190500</xdr:rowOff>
    </xdr:to>
    <xdr:pic macro="[1]!DesignIconClicked">
      <xdr:nvPicPr>
        <xdr:cNvPr id="77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13</xdr:row>
      <xdr:rowOff>0</xdr:rowOff>
    </xdr:from>
    <xdr:to>
      <xdr:col>6</xdr:col>
      <xdr:colOff>190500</xdr:colOff>
      <xdr:row>14</xdr:row>
      <xdr:rowOff>190500</xdr:rowOff>
    </xdr:to>
    <xdr:pic macro="[1]!DesignIconClicked">
      <xdr:nvPicPr>
        <xdr:cNvPr id="78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79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80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81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142875</xdr:colOff>
      <xdr:row>14</xdr:row>
      <xdr:rowOff>190500</xdr:rowOff>
    </xdr:to>
    <xdr:pic macro="[1]!DesignIconClicked">
      <xdr:nvPicPr>
        <xdr:cNvPr id="82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13</xdr:row>
      <xdr:rowOff>0</xdr:rowOff>
    </xdr:from>
    <xdr:to>
      <xdr:col>9</xdr:col>
      <xdr:colOff>190500</xdr:colOff>
      <xdr:row>14</xdr:row>
      <xdr:rowOff>190500</xdr:rowOff>
    </xdr:to>
    <xdr:pic macro="[1]!DesignIconClicked">
      <xdr:nvPicPr>
        <xdr:cNvPr id="83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56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13</xdr:row>
      <xdr:rowOff>0</xdr:rowOff>
    </xdr:from>
    <xdr:to>
      <xdr:col>9</xdr:col>
      <xdr:colOff>190500</xdr:colOff>
      <xdr:row>14</xdr:row>
      <xdr:rowOff>190500</xdr:rowOff>
    </xdr:to>
    <xdr:pic macro="[1]!DesignIconClicked">
      <xdr:nvPicPr>
        <xdr:cNvPr id="84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256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142875</xdr:colOff>
      <xdr:row>14</xdr:row>
      <xdr:rowOff>190500</xdr:rowOff>
    </xdr:to>
    <xdr:pic macro="[1]!DesignIconClicked">
      <xdr:nvPicPr>
        <xdr:cNvPr id="85" name="BEx973S463FCQVJ7QDFBUIU0WJ3F" descr="ZQTVYL8DCSADVT0QMRXFLU0T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11</xdr:col>
      <xdr:colOff>142875</xdr:colOff>
      <xdr:row>14</xdr:row>
      <xdr:rowOff>190500</xdr:rowOff>
    </xdr:to>
    <xdr:pic macro="[1]!DesignIconClicked">
      <xdr:nvPicPr>
        <xdr:cNvPr id="86" name="BEx5OESAY2W8SEGI3TSB65EHJ04B" descr="9CN2Y88X8WYV1HWZG1QILY9B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33718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K82"/>
  <sheetViews>
    <sheetView tabSelected="1" view="pageBreakPreview" zoomScale="60" zoomScaleNormal="65" zoomScalePageLayoutView="0" workbookViewId="0" topLeftCell="B1">
      <selection activeCell="B12" sqref="B12"/>
    </sheetView>
  </sheetViews>
  <sheetFormatPr defaultColWidth="9.00390625" defaultRowHeight="12.75"/>
  <cols>
    <col min="1" max="1" width="0" style="1" hidden="1" customWidth="1"/>
    <col min="2" max="2" width="143.75390625" style="7" customWidth="1"/>
    <col min="3" max="3" width="23.125" style="12" hidden="1" customWidth="1"/>
    <col min="4" max="4" width="23.125" style="30" customWidth="1"/>
    <col min="5" max="6" width="23.125" style="30" hidden="1" customWidth="1"/>
    <col min="7" max="7" width="23.125" style="30" customWidth="1"/>
    <col min="8" max="9" width="23.125" style="30" hidden="1" customWidth="1"/>
    <col min="10" max="10" width="21.125" style="29" customWidth="1"/>
    <col min="11" max="11" width="18.375" style="1" hidden="1" customWidth="1"/>
    <col min="12" max="16384" width="9.125" style="1" customWidth="1"/>
  </cols>
  <sheetData>
    <row r="1" spans="2:10" ht="18.75">
      <c r="B1" s="6"/>
      <c r="C1" s="18"/>
      <c r="D1" s="28"/>
      <c r="E1" s="28"/>
      <c r="F1" s="28"/>
      <c r="G1" s="28"/>
      <c r="H1" s="28"/>
      <c r="I1" s="28" t="s">
        <v>55</v>
      </c>
      <c r="J1" s="28" t="s">
        <v>70</v>
      </c>
    </row>
    <row r="2" spans="2:10" ht="18.75">
      <c r="B2" s="6"/>
      <c r="C2" s="18"/>
      <c r="D2" s="28"/>
      <c r="E2" s="28"/>
      <c r="F2" s="28"/>
      <c r="G2" s="28"/>
      <c r="H2" s="28"/>
      <c r="I2" s="28" t="s">
        <v>37</v>
      </c>
      <c r="J2" s="28" t="s">
        <v>37</v>
      </c>
    </row>
    <row r="3" spans="2:10" ht="18.75">
      <c r="B3" s="6"/>
      <c r="C3" s="18"/>
      <c r="D3" s="28"/>
      <c r="E3" s="28"/>
      <c r="F3" s="28"/>
      <c r="G3" s="28"/>
      <c r="H3" s="28"/>
      <c r="I3" s="28" t="s">
        <v>38</v>
      </c>
      <c r="J3" s="28" t="s">
        <v>38</v>
      </c>
    </row>
    <row r="4" spans="2:10" ht="18.75">
      <c r="B4" s="6"/>
      <c r="C4" s="18"/>
      <c r="D4" s="28"/>
      <c r="E4" s="28"/>
      <c r="F4" s="28"/>
      <c r="G4" s="28"/>
      <c r="H4" s="28"/>
      <c r="I4" s="28" t="s">
        <v>45</v>
      </c>
      <c r="J4" s="28" t="s">
        <v>73</v>
      </c>
    </row>
    <row r="5" spans="2:10" ht="18.75">
      <c r="B5" s="6"/>
      <c r="C5" s="18"/>
      <c r="D5" s="28"/>
      <c r="E5" s="28"/>
      <c r="F5" s="28"/>
      <c r="G5" s="28"/>
      <c r="H5" s="28"/>
      <c r="I5" s="28"/>
      <c r="J5" s="28"/>
    </row>
    <row r="6" spans="2:9" ht="18.75">
      <c r="B6" s="45" t="s">
        <v>46</v>
      </c>
      <c r="C6" s="45"/>
      <c r="D6" s="45"/>
      <c r="E6" s="45"/>
      <c r="F6" s="45"/>
      <c r="G6" s="45"/>
      <c r="H6" s="45"/>
      <c r="I6" s="45"/>
    </row>
    <row r="7" spans="9:10" ht="18.75">
      <c r="I7" s="30" t="s">
        <v>8</v>
      </c>
      <c r="J7" s="31" t="s">
        <v>8</v>
      </c>
    </row>
    <row r="8" spans="1:11" ht="18.75">
      <c r="A8" s="5"/>
      <c r="B8" s="15" t="s">
        <v>7</v>
      </c>
      <c r="C8" s="13" t="s">
        <v>39</v>
      </c>
      <c r="D8" s="32" t="s">
        <v>39</v>
      </c>
      <c r="E8" s="32" t="s">
        <v>53</v>
      </c>
      <c r="F8" s="32" t="s">
        <v>40</v>
      </c>
      <c r="G8" s="32" t="s">
        <v>40</v>
      </c>
      <c r="H8" s="32" t="s">
        <v>53</v>
      </c>
      <c r="I8" s="32" t="s">
        <v>47</v>
      </c>
      <c r="J8" s="32" t="s">
        <v>47</v>
      </c>
      <c r="K8" s="13" t="s">
        <v>53</v>
      </c>
    </row>
    <row r="9" spans="1:10" s="16" customFormat="1" ht="18.75">
      <c r="A9" s="13"/>
      <c r="B9" s="13">
        <v>1</v>
      </c>
      <c r="C9" s="13">
        <v>2</v>
      </c>
      <c r="D9" s="32"/>
      <c r="E9" s="32"/>
      <c r="F9" s="32">
        <v>3</v>
      </c>
      <c r="G9" s="32"/>
      <c r="H9" s="32"/>
      <c r="I9" s="32">
        <v>4</v>
      </c>
      <c r="J9" s="33"/>
    </row>
    <row r="10" spans="1:11" ht="18.75">
      <c r="A10" s="5"/>
      <c r="B10" s="2" t="s">
        <v>4</v>
      </c>
      <c r="C10" s="19">
        <f aca="true" t="shared" si="0" ref="C10:K10">C11+C15+C37+C68</f>
        <v>495552.1</v>
      </c>
      <c r="D10" s="34">
        <f t="shared" si="0"/>
        <v>548762.46312</v>
      </c>
      <c r="E10" s="34">
        <f t="shared" si="0"/>
        <v>15016.643539999997</v>
      </c>
      <c r="F10" s="34">
        <f t="shared" si="0"/>
        <v>448405.8</v>
      </c>
      <c r="G10" s="34">
        <f t="shared" si="0"/>
        <v>448744.68747999996</v>
      </c>
      <c r="H10" s="34">
        <f t="shared" si="0"/>
        <v>-7197.8475199999875</v>
      </c>
      <c r="I10" s="34">
        <f t="shared" si="0"/>
        <v>426605.10000000003</v>
      </c>
      <c r="J10" s="34">
        <f t="shared" si="0"/>
        <v>438273.74954000005</v>
      </c>
      <c r="K10" s="19">
        <f t="shared" si="0"/>
        <v>3462.74254000001</v>
      </c>
    </row>
    <row r="11" spans="1:11" ht="18.75">
      <c r="A11" s="5"/>
      <c r="B11" s="2" t="s">
        <v>13</v>
      </c>
      <c r="C11" s="19">
        <f>C12+C13+C14</f>
        <v>148374.8</v>
      </c>
      <c r="D11" s="34">
        <f>D12+D13+D14</f>
        <v>149222.9</v>
      </c>
      <c r="E11" s="34">
        <f aca="true" t="shared" si="1" ref="E11:K11">E12+E13+E14</f>
        <v>848.1000000000004</v>
      </c>
      <c r="F11" s="34">
        <f t="shared" si="1"/>
        <v>126042.3</v>
      </c>
      <c r="G11" s="34">
        <f t="shared" si="1"/>
        <v>126042.3</v>
      </c>
      <c r="H11" s="34">
        <f t="shared" si="1"/>
        <v>0</v>
      </c>
      <c r="I11" s="34">
        <f t="shared" si="1"/>
        <v>129995.3</v>
      </c>
      <c r="J11" s="34">
        <f t="shared" si="1"/>
        <v>129995.3</v>
      </c>
      <c r="K11" s="19">
        <f t="shared" si="1"/>
        <v>0</v>
      </c>
    </row>
    <row r="12" spans="1:11" ht="35.25" customHeight="1">
      <c r="A12" s="5"/>
      <c r="B12" s="11" t="s">
        <v>54</v>
      </c>
      <c r="C12" s="20">
        <v>144806.5</v>
      </c>
      <c r="D12" s="35">
        <v>144806.5</v>
      </c>
      <c r="E12" s="36">
        <f>D12-C12</f>
        <v>0</v>
      </c>
      <c r="F12" s="35">
        <v>126042.3</v>
      </c>
      <c r="G12" s="35">
        <v>126042.3</v>
      </c>
      <c r="H12" s="36">
        <f>G12-F12</f>
        <v>0</v>
      </c>
      <c r="I12" s="35">
        <v>129995.3</v>
      </c>
      <c r="J12" s="35">
        <v>129995.3</v>
      </c>
      <c r="K12" s="22">
        <f>J12-I12</f>
        <v>0</v>
      </c>
    </row>
    <row r="13" spans="1:11" ht="24" customHeight="1">
      <c r="A13" s="5"/>
      <c r="B13" s="11" t="s">
        <v>48</v>
      </c>
      <c r="C13" s="20">
        <v>3568.3</v>
      </c>
      <c r="D13" s="35">
        <f>3568.3+848.1</f>
        <v>4416.400000000001</v>
      </c>
      <c r="E13" s="36">
        <f>D13-C13</f>
        <v>848.1000000000004</v>
      </c>
      <c r="F13" s="35">
        <v>0</v>
      </c>
      <c r="G13" s="35">
        <v>0</v>
      </c>
      <c r="H13" s="36">
        <f>G13-F13</f>
        <v>0</v>
      </c>
      <c r="I13" s="35">
        <v>0</v>
      </c>
      <c r="J13" s="35">
        <v>0</v>
      </c>
      <c r="K13" s="22">
        <f>J13-I13</f>
        <v>0</v>
      </c>
    </row>
    <row r="14" spans="1:9" ht="41.25" customHeight="1" hidden="1">
      <c r="A14" s="5"/>
      <c r="B14" s="11"/>
      <c r="C14" s="20"/>
      <c r="D14" s="35"/>
      <c r="E14" s="35"/>
      <c r="F14" s="35"/>
      <c r="G14" s="35"/>
      <c r="H14" s="35"/>
      <c r="I14" s="35"/>
    </row>
    <row r="15" spans="1:11" ht="18.75">
      <c r="A15" s="5"/>
      <c r="B15" s="9" t="s">
        <v>11</v>
      </c>
      <c r="C15" s="21">
        <f aca="true" t="shared" si="2" ref="C15:K15">SUM(C17:C36)</f>
        <v>93019.4</v>
      </c>
      <c r="D15" s="37">
        <f>SUM(D17:D36)</f>
        <v>129486.52676</v>
      </c>
      <c r="E15" s="37">
        <f t="shared" si="2"/>
        <v>8597.53928</v>
      </c>
      <c r="F15" s="37">
        <f t="shared" si="2"/>
        <v>64940.5</v>
      </c>
      <c r="G15" s="37">
        <f t="shared" si="2"/>
        <v>59530.985440000004</v>
      </c>
      <c r="H15" s="37">
        <f t="shared" si="2"/>
        <v>-5483.50956</v>
      </c>
      <c r="I15" s="37">
        <f t="shared" si="2"/>
        <v>38679.299999999996</v>
      </c>
      <c r="J15" s="37">
        <f t="shared" si="2"/>
        <v>40496.62378</v>
      </c>
      <c r="K15" s="21">
        <f t="shared" si="2"/>
        <v>1334.1567799999998</v>
      </c>
    </row>
    <row r="16" spans="1:9" ht="18.75">
      <c r="A16" s="5"/>
      <c r="B16" s="9" t="s">
        <v>12</v>
      </c>
      <c r="C16" s="21"/>
      <c r="D16" s="37"/>
      <c r="E16" s="37"/>
      <c r="F16" s="37"/>
      <c r="G16" s="37"/>
      <c r="H16" s="37"/>
      <c r="I16" s="37"/>
    </row>
    <row r="17" spans="1:11" ht="18.75">
      <c r="A17" s="5"/>
      <c r="B17" s="8" t="s">
        <v>44</v>
      </c>
      <c r="C17" s="22">
        <v>97.9</v>
      </c>
      <c r="D17" s="36">
        <v>97.9</v>
      </c>
      <c r="E17" s="36">
        <f>D17-C17</f>
        <v>0</v>
      </c>
      <c r="F17" s="36">
        <v>97.9</v>
      </c>
      <c r="G17" s="36">
        <v>97.9</v>
      </c>
      <c r="H17" s="36">
        <f>G17-F17</f>
        <v>0</v>
      </c>
      <c r="I17" s="36">
        <v>97.9</v>
      </c>
      <c r="J17" s="36">
        <v>97.9</v>
      </c>
      <c r="K17" s="22">
        <f>J17-I17</f>
        <v>0</v>
      </c>
    </row>
    <row r="18" spans="1:11" ht="37.5">
      <c r="A18" s="5"/>
      <c r="B18" s="4" t="s">
        <v>6</v>
      </c>
      <c r="C18" s="22">
        <v>10544.4</v>
      </c>
      <c r="D18" s="36">
        <f>10544.4+7327.5</f>
        <v>17871.9</v>
      </c>
      <c r="E18" s="36">
        <f aca="true" t="shared" si="3" ref="E18:E36">D18-C18</f>
        <v>7327.500000000002</v>
      </c>
      <c r="F18" s="36">
        <v>11194</v>
      </c>
      <c r="G18" s="36">
        <f>11194-7327.5</f>
        <v>3866.5</v>
      </c>
      <c r="H18" s="36">
        <f aca="true" t="shared" si="4" ref="H18:H36">G18-F18</f>
        <v>-7327.5</v>
      </c>
      <c r="I18" s="36">
        <v>10577.1</v>
      </c>
      <c r="J18" s="36">
        <v>10577.1</v>
      </c>
      <c r="K18" s="22">
        <f aca="true" t="shared" si="5" ref="K18:K36">J18-I18</f>
        <v>0</v>
      </c>
    </row>
    <row r="19" spans="1:11" ht="18.75">
      <c r="A19" s="5"/>
      <c r="B19" s="4" t="s">
        <v>16</v>
      </c>
      <c r="C19" s="22">
        <v>129.2</v>
      </c>
      <c r="D19" s="36">
        <v>129.2</v>
      </c>
      <c r="E19" s="36">
        <f t="shared" si="3"/>
        <v>0</v>
      </c>
      <c r="F19" s="36">
        <v>129.2</v>
      </c>
      <c r="G19" s="36">
        <v>129.2</v>
      </c>
      <c r="H19" s="36">
        <f t="shared" si="4"/>
        <v>0</v>
      </c>
      <c r="I19" s="36">
        <v>129.2</v>
      </c>
      <c r="J19" s="36">
        <v>129.2</v>
      </c>
      <c r="K19" s="22">
        <f t="shared" si="5"/>
        <v>0</v>
      </c>
    </row>
    <row r="20" spans="1:11" ht="78" customHeight="1">
      <c r="A20" s="5"/>
      <c r="B20" s="4" t="s">
        <v>26</v>
      </c>
      <c r="C20" s="22">
        <v>4044.5</v>
      </c>
      <c r="D20" s="36">
        <v>4044.5</v>
      </c>
      <c r="E20" s="36">
        <f t="shared" si="3"/>
        <v>0</v>
      </c>
      <c r="F20" s="36">
        <v>4044.5</v>
      </c>
      <c r="G20" s="36">
        <v>4044.5</v>
      </c>
      <c r="H20" s="36">
        <f t="shared" si="4"/>
        <v>0</v>
      </c>
      <c r="I20" s="36">
        <v>4044.5</v>
      </c>
      <c r="J20" s="36">
        <v>4044.5</v>
      </c>
      <c r="K20" s="22">
        <f t="shared" si="5"/>
        <v>0</v>
      </c>
    </row>
    <row r="21" spans="1:11" ht="37.5">
      <c r="A21" s="5"/>
      <c r="B21" s="4" t="s">
        <v>60</v>
      </c>
      <c r="C21" s="22"/>
      <c r="D21" s="36">
        <v>1538.27678</v>
      </c>
      <c r="E21" s="36"/>
      <c r="F21" s="36"/>
      <c r="G21" s="36">
        <v>0</v>
      </c>
      <c r="H21" s="36"/>
      <c r="I21" s="36"/>
      <c r="J21" s="36">
        <v>0</v>
      </c>
      <c r="K21" s="22"/>
    </row>
    <row r="22" spans="1:11" ht="39" customHeight="1">
      <c r="A22" s="5"/>
      <c r="B22" s="8" t="s">
        <v>31</v>
      </c>
      <c r="C22" s="22">
        <v>33094.8</v>
      </c>
      <c r="D22" s="36">
        <f>33094.8-8584.63464</f>
        <v>24510.165360000003</v>
      </c>
      <c r="E22" s="36">
        <f t="shared" si="3"/>
        <v>-8584.63464</v>
      </c>
      <c r="F22" s="35">
        <v>32673.3</v>
      </c>
      <c r="G22" s="35">
        <v>32673.3</v>
      </c>
      <c r="H22" s="36">
        <f t="shared" si="4"/>
        <v>0</v>
      </c>
      <c r="I22" s="35">
        <v>17913.1</v>
      </c>
      <c r="J22" s="35">
        <v>17913.1</v>
      </c>
      <c r="K22" s="22">
        <f t="shared" si="5"/>
        <v>0</v>
      </c>
    </row>
    <row r="23" spans="1:11" ht="42.75" customHeight="1">
      <c r="A23" s="5"/>
      <c r="B23" s="8" t="s">
        <v>33</v>
      </c>
      <c r="C23" s="22">
        <v>0</v>
      </c>
      <c r="D23" s="36">
        <v>3102</v>
      </c>
      <c r="E23" s="36">
        <f t="shared" si="3"/>
        <v>3102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20">
        <v>0</v>
      </c>
    </row>
    <row r="24" spans="1:11" ht="25.5" customHeight="1">
      <c r="A24" s="5"/>
      <c r="B24" s="8" t="s">
        <v>57</v>
      </c>
      <c r="C24" s="22"/>
      <c r="D24" s="36">
        <f>164.223+444.008-226.796</f>
        <v>381.435</v>
      </c>
      <c r="E24" s="36">
        <f t="shared" si="3"/>
        <v>381.435</v>
      </c>
      <c r="F24" s="35"/>
      <c r="G24" s="35">
        <f>344.36+1033.081</f>
        <v>1377.4409999999998</v>
      </c>
      <c r="H24" s="36">
        <f t="shared" si="4"/>
        <v>1377.4409999999998</v>
      </c>
      <c r="I24" s="35"/>
      <c r="J24" s="38">
        <f>329.875+989.625</f>
        <v>1319.5</v>
      </c>
      <c r="K24" s="22">
        <f t="shared" si="5"/>
        <v>1319.5</v>
      </c>
    </row>
    <row r="25" spans="1:11" ht="57.75" customHeight="1">
      <c r="A25" s="5"/>
      <c r="B25" s="8" t="s">
        <v>41</v>
      </c>
      <c r="C25" s="22">
        <v>25312</v>
      </c>
      <c r="D25" s="36">
        <v>25312</v>
      </c>
      <c r="E25" s="36">
        <f t="shared" si="3"/>
        <v>0</v>
      </c>
      <c r="F25" s="35">
        <v>0</v>
      </c>
      <c r="G25" s="35">
        <v>0</v>
      </c>
      <c r="H25" s="36">
        <f t="shared" si="4"/>
        <v>0</v>
      </c>
      <c r="I25" s="35">
        <v>0</v>
      </c>
      <c r="J25" s="35">
        <v>0</v>
      </c>
      <c r="K25" s="22">
        <f t="shared" si="5"/>
        <v>0</v>
      </c>
    </row>
    <row r="26" spans="1:11" ht="21" customHeight="1">
      <c r="A26" s="5"/>
      <c r="B26" s="43" t="s">
        <v>62</v>
      </c>
      <c r="C26" s="22"/>
      <c r="D26" s="36">
        <v>15773.42</v>
      </c>
      <c r="E26" s="36"/>
      <c r="F26" s="35"/>
      <c r="G26" s="35">
        <v>0</v>
      </c>
      <c r="H26" s="36"/>
      <c r="I26" s="35"/>
      <c r="J26" s="35">
        <v>0</v>
      </c>
      <c r="K26" s="22"/>
    </row>
    <row r="27" spans="1:11" ht="25.5" customHeight="1">
      <c r="A27" s="5"/>
      <c r="B27" s="4" t="s">
        <v>52</v>
      </c>
      <c r="C27" s="22">
        <v>1275</v>
      </c>
      <c r="D27" s="36">
        <v>1275</v>
      </c>
      <c r="E27" s="36">
        <f t="shared" si="3"/>
        <v>0</v>
      </c>
      <c r="F27" s="35">
        <v>0</v>
      </c>
      <c r="G27" s="35">
        <v>0</v>
      </c>
      <c r="H27" s="36">
        <f t="shared" si="4"/>
        <v>0</v>
      </c>
      <c r="I27" s="35">
        <v>0</v>
      </c>
      <c r="J27" s="35">
        <v>0</v>
      </c>
      <c r="K27" s="22">
        <f t="shared" si="5"/>
        <v>0</v>
      </c>
    </row>
    <row r="28" spans="1:11" ht="37.5">
      <c r="A28" s="5"/>
      <c r="B28" s="8" t="s">
        <v>42</v>
      </c>
      <c r="C28" s="22">
        <v>2956.7</v>
      </c>
      <c r="D28" s="36">
        <f>3523.5-0.02289</f>
        <v>3523.47711</v>
      </c>
      <c r="E28" s="36">
        <f t="shared" si="3"/>
        <v>566.77711</v>
      </c>
      <c r="F28" s="35">
        <v>1025.2</v>
      </c>
      <c r="G28" s="35">
        <f>1491.7+0.05216</f>
        <v>1491.75216</v>
      </c>
      <c r="H28" s="36">
        <f t="shared" si="4"/>
        <v>466.55215999999996</v>
      </c>
      <c r="I28" s="35">
        <v>741.8</v>
      </c>
      <c r="J28" s="35">
        <f>756.5-0.0405</f>
        <v>756.4595</v>
      </c>
      <c r="K28" s="26">
        <f t="shared" si="5"/>
        <v>14.659500000000094</v>
      </c>
    </row>
    <row r="29" spans="1:11" ht="25.5" customHeight="1">
      <c r="A29" s="5"/>
      <c r="B29" s="8" t="s">
        <v>32</v>
      </c>
      <c r="C29" s="22"/>
      <c r="D29" s="36">
        <v>3308.5521</v>
      </c>
      <c r="E29" s="36">
        <f t="shared" si="3"/>
        <v>3308.5521</v>
      </c>
      <c r="F29" s="35"/>
      <c r="G29" s="35">
        <v>0</v>
      </c>
      <c r="H29" s="36">
        <f t="shared" si="4"/>
        <v>0</v>
      </c>
      <c r="I29" s="35"/>
      <c r="J29" s="35">
        <v>0</v>
      </c>
      <c r="K29" s="22">
        <f t="shared" si="5"/>
        <v>0</v>
      </c>
    </row>
    <row r="30" spans="1:11" ht="37.5">
      <c r="A30" s="5"/>
      <c r="B30" s="4" t="s">
        <v>43</v>
      </c>
      <c r="C30" s="22">
        <v>4964.2</v>
      </c>
      <c r="D30" s="36">
        <f>4964.2+0.03409+118.87055+2258.54076+0.00002</f>
        <v>7341.64542</v>
      </c>
      <c r="E30" s="36">
        <f t="shared" si="3"/>
        <v>2377.44542</v>
      </c>
      <c r="F30" s="36">
        <v>5175.7</v>
      </c>
      <c r="G30" s="36">
        <f>5175.7-0.00272</f>
        <v>5175.697279999999</v>
      </c>
      <c r="H30" s="36">
        <f t="shared" si="4"/>
        <v>-0.0027200000004086178</v>
      </c>
      <c r="I30" s="36">
        <v>5175.7</v>
      </c>
      <c r="J30" s="36">
        <f>5175.7-0.00272</f>
        <v>5175.697279999999</v>
      </c>
      <c r="K30" s="22">
        <f t="shared" si="5"/>
        <v>-0.0027200000004086178</v>
      </c>
    </row>
    <row r="31" spans="1:11" ht="37.5">
      <c r="A31" s="5"/>
      <c r="B31" s="4" t="s">
        <v>63</v>
      </c>
      <c r="C31" s="22"/>
      <c r="D31" s="36">
        <v>0</v>
      </c>
      <c r="E31" s="36"/>
      <c r="F31" s="36"/>
      <c r="G31" s="36">
        <v>73.995</v>
      </c>
      <c r="H31" s="36"/>
      <c r="I31" s="36"/>
      <c r="J31" s="36">
        <v>483.167</v>
      </c>
      <c r="K31" s="22"/>
    </row>
    <row r="32" spans="1:11" ht="18.75">
      <c r="A32" s="5"/>
      <c r="B32" s="4" t="s">
        <v>59</v>
      </c>
      <c r="C32" s="22"/>
      <c r="D32" s="36">
        <v>1630.50986</v>
      </c>
      <c r="E32" s="39"/>
      <c r="F32" s="39"/>
      <c r="G32" s="36">
        <v>0</v>
      </c>
      <c r="H32" s="36"/>
      <c r="I32" s="36"/>
      <c r="J32" s="36">
        <v>0</v>
      </c>
      <c r="K32" s="22"/>
    </row>
    <row r="33" spans="1:11" ht="24.75" customHeight="1">
      <c r="A33" s="5"/>
      <c r="B33" s="4" t="s">
        <v>66</v>
      </c>
      <c r="C33" s="22"/>
      <c r="D33" s="36">
        <f>1425+1425+4072.75484</f>
        <v>6922.75484</v>
      </c>
      <c r="E33" s="39"/>
      <c r="F33" s="39"/>
      <c r="G33" s="36">
        <v>0</v>
      </c>
      <c r="H33" s="36"/>
      <c r="I33" s="36"/>
      <c r="J33" s="36">
        <v>0</v>
      </c>
      <c r="K33" s="22"/>
    </row>
    <row r="34" spans="1:11" ht="24.75" customHeight="1">
      <c r="A34" s="5"/>
      <c r="B34" s="4" t="s">
        <v>68</v>
      </c>
      <c r="C34" s="22"/>
      <c r="D34" s="36">
        <v>108</v>
      </c>
      <c r="E34" s="39"/>
      <c r="F34" s="39"/>
      <c r="G34" s="36">
        <v>0</v>
      </c>
      <c r="H34" s="36"/>
      <c r="I34" s="36"/>
      <c r="J34" s="36">
        <v>0</v>
      </c>
      <c r="K34" s="22"/>
    </row>
    <row r="35" spans="1:11" ht="37.5">
      <c r="A35" s="5"/>
      <c r="B35" s="4" t="s">
        <v>65</v>
      </c>
      <c r="C35" s="22"/>
      <c r="D35" s="36">
        <v>1896.626</v>
      </c>
      <c r="E35" s="39"/>
      <c r="F35" s="39"/>
      <c r="G35" s="36">
        <v>0</v>
      </c>
      <c r="H35" s="36"/>
      <c r="I35" s="36"/>
      <c r="J35" s="36">
        <v>0</v>
      </c>
      <c r="K35" s="22"/>
    </row>
    <row r="36" spans="1:11" ht="26.25" customHeight="1">
      <c r="A36" s="5"/>
      <c r="B36" s="4" t="s">
        <v>36</v>
      </c>
      <c r="C36" s="22">
        <v>10600.7</v>
      </c>
      <c r="D36" s="36">
        <f>10600.7+65.15904+53.30525</f>
        <v>10719.16429</v>
      </c>
      <c r="E36" s="36">
        <f t="shared" si="3"/>
        <v>118.46428999999989</v>
      </c>
      <c r="F36" s="36">
        <v>10600.7</v>
      </c>
      <c r="G36" s="36">
        <v>10600.7</v>
      </c>
      <c r="H36" s="36">
        <f t="shared" si="4"/>
        <v>0</v>
      </c>
      <c r="I36" s="36">
        <v>0</v>
      </c>
      <c r="J36" s="36">
        <v>0</v>
      </c>
      <c r="K36" s="22">
        <f t="shared" si="5"/>
        <v>0</v>
      </c>
    </row>
    <row r="37" spans="1:11" ht="24.75" customHeight="1">
      <c r="A37" s="5"/>
      <c r="B37" s="9" t="s">
        <v>14</v>
      </c>
      <c r="C37" s="21">
        <f>SUM(C39:C63)</f>
        <v>233256.8</v>
      </c>
      <c r="D37" s="37">
        <f aca="true" t="shared" si="6" ref="D37:K37">SUM(D39:D63)</f>
        <v>239042.53326</v>
      </c>
      <c r="E37" s="37">
        <f t="shared" si="6"/>
        <v>5785.733259999995</v>
      </c>
      <c r="F37" s="37">
        <f t="shared" si="6"/>
        <v>236521.80000000002</v>
      </c>
      <c r="G37" s="37">
        <f t="shared" si="6"/>
        <v>234807.46803999998</v>
      </c>
      <c r="H37" s="37">
        <f t="shared" si="6"/>
        <v>-1714.331959999988</v>
      </c>
      <c r="I37" s="37">
        <f t="shared" si="6"/>
        <v>237029.30000000002</v>
      </c>
      <c r="J37" s="37">
        <f t="shared" si="6"/>
        <v>238862.95676</v>
      </c>
      <c r="K37" s="21">
        <f t="shared" si="6"/>
        <v>1833.6567600000103</v>
      </c>
    </row>
    <row r="38" spans="1:9" ht="18.75">
      <c r="A38" s="5"/>
      <c r="B38" s="9" t="s">
        <v>12</v>
      </c>
      <c r="C38" s="21"/>
      <c r="D38" s="37"/>
      <c r="E38" s="37"/>
      <c r="F38" s="37"/>
      <c r="G38" s="37"/>
      <c r="H38" s="37"/>
      <c r="I38" s="37"/>
    </row>
    <row r="39" spans="1:11" ht="18.75">
      <c r="A39" s="5"/>
      <c r="B39" s="4" t="s">
        <v>49</v>
      </c>
      <c r="C39" s="22">
        <v>3166.9</v>
      </c>
      <c r="D39" s="36">
        <v>3166.9</v>
      </c>
      <c r="E39" s="36">
        <f>D39-C39</f>
        <v>0</v>
      </c>
      <c r="F39" s="36">
        <v>3166.9</v>
      </c>
      <c r="G39" s="36">
        <v>3166.9</v>
      </c>
      <c r="H39" s="36">
        <f>G39-F39</f>
        <v>0</v>
      </c>
      <c r="I39" s="36">
        <v>3166.9</v>
      </c>
      <c r="J39" s="36">
        <v>3166.9</v>
      </c>
      <c r="K39" s="22">
        <f>J39-I39</f>
        <v>0</v>
      </c>
    </row>
    <row r="40" spans="1:11" ht="56.25">
      <c r="A40" s="5"/>
      <c r="B40" s="10" t="s">
        <v>17</v>
      </c>
      <c r="C40" s="22">
        <v>9168.8</v>
      </c>
      <c r="D40" s="36">
        <v>9168.8</v>
      </c>
      <c r="E40" s="36">
        <f aca="true" t="shared" si="7" ref="E40:E63">D40-C40</f>
        <v>0</v>
      </c>
      <c r="F40" s="36">
        <v>9168.8</v>
      </c>
      <c r="G40" s="36">
        <v>9168.8</v>
      </c>
      <c r="H40" s="36">
        <f aca="true" t="shared" si="8" ref="H40:H63">G40-F40</f>
        <v>0</v>
      </c>
      <c r="I40" s="36">
        <v>9168.8</v>
      </c>
      <c r="J40" s="36">
        <v>9168.8</v>
      </c>
      <c r="K40" s="22">
        <f aca="true" t="shared" si="9" ref="K40:K63">J40-I40</f>
        <v>0</v>
      </c>
    </row>
    <row r="41" spans="1:11" ht="56.25" hidden="1">
      <c r="A41" s="5"/>
      <c r="B41" s="4" t="s">
        <v>5</v>
      </c>
      <c r="C41" s="22"/>
      <c r="D41" s="36"/>
      <c r="E41" s="36">
        <f t="shared" si="7"/>
        <v>0</v>
      </c>
      <c r="F41" s="36"/>
      <c r="G41" s="36"/>
      <c r="H41" s="36">
        <f t="shared" si="8"/>
        <v>0</v>
      </c>
      <c r="I41" s="36"/>
      <c r="J41" s="40"/>
      <c r="K41" s="22">
        <f t="shared" si="9"/>
        <v>0</v>
      </c>
    </row>
    <row r="42" spans="1:11" ht="37.5">
      <c r="A42" s="5"/>
      <c r="B42" s="4" t="s">
        <v>9</v>
      </c>
      <c r="C42" s="22">
        <v>282.9</v>
      </c>
      <c r="D42" s="36">
        <f>282.9+2.6</f>
        <v>285.5</v>
      </c>
      <c r="E42" s="36">
        <f t="shared" si="7"/>
        <v>2.6000000000000227</v>
      </c>
      <c r="F42" s="36">
        <v>282.9</v>
      </c>
      <c r="G42" s="36">
        <v>282.9</v>
      </c>
      <c r="H42" s="36">
        <f t="shared" si="8"/>
        <v>0</v>
      </c>
      <c r="I42" s="36">
        <v>282.9</v>
      </c>
      <c r="J42" s="36">
        <v>282.9</v>
      </c>
      <c r="K42" s="22">
        <f t="shared" si="9"/>
        <v>0</v>
      </c>
    </row>
    <row r="43" spans="1:11" ht="18.75">
      <c r="A43" s="5"/>
      <c r="B43" s="4" t="s">
        <v>10</v>
      </c>
      <c r="C43" s="22">
        <v>2.9</v>
      </c>
      <c r="D43" s="36">
        <f>2.9+11.7</f>
        <v>14.6</v>
      </c>
      <c r="E43" s="36">
        <f t="shared" si="7"/>
        <v>11.7</v>
      </c>
      <c r="F43" s="36">
        <v>2.9</v>
      </c>
      <c r="G43" s="36">
        <f>2.9+11.7</f>
        <v>14.6</v>
      </c>
      <c r="H43" s="36">
        <f t="shared" si="8"/>
        <v>11.7</v>
      </c>
      <c r="I43" s="36">
        <v>2.9</v>
      </c>
      <c r="J43" s="36">
        <f>2.9+11.7</f>
        <v>14.6</v>
      </c>
      <c r="K43" s="22">
        <f t="shared" si="9"/>
        <v>11.7</v>
      </c>
    </row>
    <row r="44" spans="1:11" ht="18.75">
      <c r="A44" s="5"/>
      <c r="B44" s="4" t="s">
        <v>21</v>
      </c>
      <c r="C44" s="22">
        <v>45.4</v>
      </c>
      <c r="D44" s="36">
        <f>45.4+0.5</f>
        <v>45.9</v>
      </c>
      <c r="E44" s="36">
        <f t="shared" si="7"/>
        <v>0.5</v>
      </c>
      <c r="F44" s="36">
        <v>45.4</v>
      </c>
      <c r="G44" s="36">
        <v>45.4</v>
      </c>
      <c r="H44" s="36">
        <f t="shared" si="8"/>
        <v>0</v>
      </c>
      <c r="I44" s="36">
        <v>45.4</v>
      </c>
      <c r="J44" s="36">
        <v>45.4</v>
      </c>
      <c r="K44" s="22">
        <f t="shared" si="9"/>
        <v>0</v>
      </c>
    </row>
    <row r="45" spans="2:11" ht="37.5">
      <c r="B45" s="4" t="s">
        <v>22</v>
      </c>
      <c r="C45" s="22">
        <v>10.7</v>
      </c>
      <c r="D45" s="36">
        <v>10.2</v>
      </c>
      <c r="E45" s="36">
        <f t="shared" si="7"/>
        <v>-0.5</v>
      </c>
      <c r="F45" s="36">
        <v>76</v>
      </c>
      <c r="G45" s="36">
        <v>70.5</v>
      </c>
      <c r="H45" s="36">
        <f t="shared" si="8"/>
        <v>-5.5</v>
      </c>
      <c r="I45" s="36">
        <v>76</v>
      </c>
      <c r="J45" s="36">
        <v>3.7</v>
      </c>
      <c r="K45" s="26">
        <f t="shared" si="9"/>
        <v>-72.3</v>
      </c>
    </row>
    <row r="46" spans="1:11" ht="37.5">
      <c r="A46" s="5"/>
      <c r="B46" s="14" t="s">
        <v>20</v>
      </c>
      <c r="C46" s="22">
        <v>56.9</v>
      </c>
      <c r="D46" s="36">
        <f>56.9+0.6</f>
        <v>57.5</v>
      </c>
      <c r="E46" s="36">
        <f t="shared" si="7"/>
        <v>0.6000000000000014</v>
      </c>
      <c r="F46" s="36">
        <v>56.9</v>
      </c>
      <c r="G46" s="36">
        <v>56.9</v>
      </c>
      <c r="H46" s="36">
        <f t="shared" si="8"/>
        <v>0</v>
      </c>
      <c r="I46" s="36">
        <v>113.9</v>
      </c>
      <c r="J46" s="36">
        <v>113.9</v>
      </c>
      <c r="K46" s="22">
        <f t="shared" si="9"/>
        <v>0</v>
      </c>
    </row>
    <row r="47" spans="1:11" ht="18.75">
      <c r="A47" s="5"/>
      <c r="B47" s="4" t="s">
        <v>1</v>
      </c>
      <c r="C47" s="22">
        <v>783.8</v>
      </c>
      <c r="D47" s="36">
        <f>783.8+7.4</f>
        <v>791.1999999999999</v>
      </c>
      <c r="E47" s="36">
        <f t="shared" si="7"/>
        <v>7.399999999999977</v>
      </c>
      <c r="F47" s="36">
        <v>783.8</v>
      </c>
      <c r="G47" s="36">
        <v>783.8</v>
      </c>
      <c r="H47" s="36">
        <f t="shared" si="8"/>
        <v>0</v>
      </c>
      <c r="I47" s="36">
        <v>783.8</v>
      </c>
      <c r="J47" s="36">
        <v>783.8</v>
      </c>
      <c r="K47" s="22">
        <f t="shared" si="9"/>
        <v>0</v>
      </c>
    </row>
    <row r="48" spans="1:11" ht="18.75">
      <c r="A48" s="5"/>
      <c r="B48" s="4" t="s">
        <v>2</v>
      </c>
      <c r="C48" s="22">
        <v>466.2</v>
      </c>
      <c r="D48" s="36">
        <f>466.2+4.7</f>
        <v>470.9</v>
      </c>
      <c r="E48" s="36">
        <f t="shared" si="7"/>
        <v>4.699999999999989</v>
      </c>
      <c r="F48" s="36">
        <v>466.2</v>
      </c>
      <c r="G48" s="36">
        <v>466.2</v>
      </c>
      <c r="H48" s="36">
        <f t="shared" si="8"/>
        <v>0</v>
      </c>
      <c r="I48" s="36">
        <v>466.2</v>
      </c>
      <c r="J48" s="36">
        <v>466.2</v>
      </c>
      <c r="K48" s="22">
        <f t="shared" si="9"/>
        <v>0</v>
      </c>
    </row>
    <row r="49" spans="1:11" ht="37.5">
      <c r="A49" s="5"/>
      <c r="B49" s="4" t="s">
        <v>18</v>
      </c>
      <c r="C49" s="22">
        <v>9.8</v>
      </c>
      <c r="D49" s="36">
        <f>9.8+0.101</f>
        <v>9.901000000000002</v>
      </c>
      <c r="E49" s="36">
        <f t="shared" si="7"/>
        <v>0.10100000000000087</v>
      </c>
      <c r="F49" s="36">
        <v>9.8</v>
      </c>
      <c r="G49" s="36">
        <v>9.8</v>
      </c>
      <c r="H49" s="36">
        <f t="shared" si="8"/>
        <v>0</v>
      </c>
      <c r="I49" s="36">
        <v>9.8</v>
      </c>
      <c r="J49" s="36">
        <v>9.8</v>
      </c>
      <c r="K49" s="22">
        <f t="shared" si="9"/>
        <v>0</v>
      </c>
    </row>
    <row r="50" spans="1:11" ht="18.75">
      <c r="A50" s="5"/>
      <c r="B50" s="4" t="s">
        <v>23</v>
      </c>
      <c r="C50" s="22">
        <v>203445</v>
      </c>
      <c r="D50" s="36">
        <f>203445+761.2+430.9+2060.8</f>
        <v>206697.9</v>
      </c>
      <c r="E50" s="36">
        <f t="shared" si="7"/>
        <v>3252.899999999994</v>
      </c>
      <c r="F50" s="36">
        <v>203574</v>
      </c>
      <c r="G50" s="36">
        <f>203574+761.2</f>
        <v>204335.2</v>
      </c>
      <c r="H50" s="36">
        <f t="shared" si="8"/>
        <v>761.2000000000116</v>
      </c>
      <c r="I50" s="36">
        <v>203556</v>
      </c>
      <c r="J50" s="36">
        <f>203556+761.2</f>
        <v>204317.2</v>
      </c>
      <c r="K50" s="22">
        <f t="shared" si="9"/>
        <v>761.2000000000116</v>
      </c>
    </row>
    <row r="51" spans="1:11" ht="18.75">
      <c r="A51" s="5"/>
      <c r="B51" s="4" t="s">
        <v>64</v>
      </c>
      <c r="C51" s="22"/>
      <c r="D51" s="36">
        <v>419.0311</v>
      </c>
      <c r="E51" s="36">
        <f t="shared" si="7"/>
        <v>419.0311</v>
      </c>
      <c r="F51" s="36"/>
      <c r="G51" s="36"/>
      <c r="H51" s="36">
        <f t="shared" si="8"/>
        <v>0</v>
      </c>
      <c r="I51" s="36"/>
      <c r="J51" s="40"/>
      <c r="K51" s="22">
        <f t="shared" si="9"/>
        <v>0</v>
      </c>
    </row>
    <row r="52" spans="1:11" ht="37.5">
      <c r="A52" s="5"/>
      <c r="B52" s="4" t="s">
        <v>34</v>
      </c>
      <c r="C52" s="22">
        <v>305.4</v>
      </c>
      <c r="D52" s="36">
        <v>305.4</v>
      </c>
      <c r="E52" s="36">
        <f t="shared" si="7"/>
        <v>0</v>
      </c>
      <c r="F52" s="36">
        <v>305.4</v>
      </c>
      <c r="G52" s="36">
        <v>305.4</v>
      </c>
      <c r="H52" s="36">
        <f t="shared" si="8"/>
        <v>0</v>
      </c>
      <c r="I52" s="36">
        <v>305.4</v>
      </c>
      <c r="J52" s="36">
        <v>305.4</v>
      </c>
      <c r="K52" s="22">
        <f t="shared" si="9"/>
        <v>0</v>
      </c>
    </row>
    <row r="53" spans="1:11" ht="56.25">
      <c r="A53" s="5"/>
      <c r="B53" s="4" t="s">
        <v>35</v>
      </c>
      <c r="C53" s="22">
        <v>10.4</v>
      </c>
      <c r="D53" s="36">
        <f>10.4+0.104</f>
        <v>10.504</v>
      </c>
      <c r="E53" s="36">
        <f t="shared" si="7"/>
        <v>0.1039999999999992</v>
      </c>
      <c r="F53" s="36">
        <v>10.4</v>
      </c>
      <c r="G53" s="36">
        <v>10.4</v>
      </c>
      <c r="H53" s="36">
        <f t="shared" si="8"/>
        <v>0</v>
      </c>
      <c r="I53" s="36">
        <v>10.4</v>
      </c>
      <c r="J53" s="36">
        <v>10.4</v>
      </c>
      <c r="K53" s="22">
        <f t="shared" si="9"/>
        <v>0</v>
      </c>
    </row>
    <row r="54" spans="1:11" ht="37.5">
      <c r="A54" s="5"/>
      <c r="B54" s="4" t="s">
        <v>27</v>
      </c>
      <c r="C54" s="22">
        <v>781.2</v>
      </c>
      <c r="D54" s="36">
        <v>0</v>
      </c>
      <c r="E54" s="36">
        <f t="shared" si="7"/>
        <v>-781.2</v>
      </c>
      <c r="F54" s="36">
        <v>781.2</v>
      </c>
      <c r="G54" s="36">
        <v>0</v>
      </c>
      <c r="H54" s="36">
        <f t="shared" si="8"/>
        <v>-781.2</v>
      </c>
      <c r="I54" s="36">
        <v>0</v>
      </c>
      <c r="J54" s="36">
        <v>0</v>
      </c>
      <c r="K54" s="22">
        <f t="shared" si="9"/>
        <v>0</v>
      </c>
    </row>
    <row r="55" spans="1:11" ht="37.5">
      <c r="A55" s="5"/>
      <c r="B55" s="4" t="s">
        <v>28</v>
      </c>
      <c r="C55" s="22">
        <v>0</v>
      </c>
      <c r="D55" s="36">
        <v>0</v>
      </c>
      <c r="E55" s="36">
        <f t="shared" si="7"/>
        <v>0</v>
      </c>
      <c r="F55" s="36">
        <v>1562.3</v>
      </c>
      <c r="G55" s="36">
        <v>0</v>
      </c>
      <c r="H55" s="36">
        <f t="shared" si="8"/>
        <v>-1562.3</v>
      </c>
      <c r="I55" s="36">
        <v>0</v>
      </c>
      <c r="J55" s="36">
        <v>0</v>
      </c>
      <c r="K55" s="22">
        <f t="shared" si="9"/>
        <v>0</v>
      </c>
    </row>
    <row r="56" spans="1:11" ht="37.5" hidden="1">
      <c r="A56" s="5"/>
      <c r="B56" s="4" t="s">
        <v>3</v>
      </c>
      <c r="C56" s="22"/>
      <c r="D56" s="36"/>
      <c r="E56" s="36">
        <f t="shared" si="7"/>
        <v>0</v>
      </c>
      <c r="F56" s="36"/>
      <c r="G56" s="36"/>
      <c r="H56" s="36">
        <f t="shared" si="8"/>
        <v>0</v>
      </c>
      <c r="I56" s="36"/>
      <c r="J56" s="40"/>
      <c r="K56" s="22">
        <f t="shared" si="9"/>
        <v>0</v>
      </c>
    </row>
    <row r="57" spans="1:11" ht="18.75">
      <c r="A57" s="5"/>
      <c r="B57" s="4" t="s">
        <v>0</v>
      </c>
      <c r="C57" s="22">
        <v>1381.3</v>
      </c>
      <c r="D57" s="36">
        <v>1255.7</v>
      </c>
      <c r="E57" s="36">
        <f t="shared" si="7"/>
        <v>-125.59999999999991</v>
      </c>
      <c r="F57" s="36">
        <v>1519.5</v>
      </c>
      <c r="G57" s="36">
        <v>1381.3</v>
      </c>
      <c r="H57" s="36">
        <f t="shared" si="8"/>
        <v>-138.20000000000005</v>
      </c>
      <c r="I57" s="36">
        <v>1519.5</v>
      </c>
      <c r="J57" s="36">
        <f>1381.3-51.8</f>
        <v>1329.5</v>
      </c>
      <c r="K57" s="26">
        <f t="shared" si="9"/>
        <v>-190</v>
      </c>
    </row>
    <row r="58" spans="1:11" ht="18.75" hidden="1">
      <c r="A58" s="5"/>
      <c r="B58" s="4" t="s">
        <v>24</v>
      </c>
      <c r="C58" s="22"/>
      <c r="D58" s="36"/>
      <c r="E58" s="36">
        <f t="shared" si="7"/>
        <v>0</v>
      </c>
      <c r="F58" s="36"/>
      <c r="G58" s="36"/>
      <c r="H58" s="36">
        <f t="shared" si="8"/>
        <v>0</v>
      </c>
      <c r="I58" s="36"/>
      <c r="J58" s="36"/>
      <c r="K58" s="22">
        <f t="shared" si="9"/>
        <v>0</v>
      </c>
    </row>
    <row r="59" spans="2:11" ht="37.5" hidden="1">
      <c r="B59" s="4" t="s">
        <v>30</v>
      </c>
      <c r="C59" s="22"/>
      <c r="D59" s="36"/>
      <c r="E59" s="36">
        <f t="shared" si="7"/>
        <v>0</v>
      </c>
      <c r="F59" s="36"/>
      <c r="G59" s="36"/>
      <c r="H59" s="36">
        <f t="shared" si="8"/>
        <v>0</v>
      </c>
      <c r="I59" s="36"/>
      <c r="J59" s="36"/>
      <c r="K59" s="22">
        <f t="shared" si="9"/>
        <v>0</v>
      </c>
    </row>
    <row r="60" spans="1:11" ht="37.5">
      <c r="A60" s="5"/>
      <c r="B60" s="14" t="s">
        <v>19</v>
      </c>
      <c r="C60" s="22">
        <v>108.6</v>
      </c>
      <c r="D60" s="39">
        <f>108.6+0.04024</f>
        <v>108.64023999999999</v>
      </c>
      <c r="E60" s="39">
        <f t="shared" si="7"/>
        <v>0.04023999999999717</v>
      </c>
      <c r="F60" s="39">
        <v>155.7</v>
      </c>
      <c r="G60" s="39">
        <f>155.7-0.03288</f>
        <v>155.66711999999998</v>
      </c>
      <c r="H60" s="39">
        <f t="shared" si="8"/>
        <v>-0.032880000000005793</v>
      </c>
      <c r="I60" s="39">
        <v>155.7</v>
      </c>
      <c r="J60" s="39">
        <f>155.7-0.03288</f>
        <v>155.66711999999998</v>
      </c>
      <c r="K60" s="22">
        <f t="shared" si="9"/>
        <v>-0.032880000000005793</v>
      </c>
    </row>
    <row r="61" spans="1:11" ht="56.25">
      <c r="A61" s="5"/>
      <c r="B61" s="14" t="s">
        <v>25</v>
      </c>
      <c r="C61" s="22">
        <v>13230.6</v>
      </c>
      <c r="D61" s="36">
        <f>14553.7+0.00092</f>
        <v>14553.700920000001</v>
      </c>
      <c r="E61" s="36">
        <f t="shared" si="7"/>
        <v>1323.1009200000008</v>
      </c>
      <c r="F61" s="36">
        <v>14553.7</v>
      </c>
      <c r="G61" s="36">
        <f>14553.7+0.00092</f>
        <v>14553.700920000001</v>
      </c>
      <c r="H61" s="36">
        <f t="shared" si="8"/>
        <v>0.0009200000004057074</v>
      </c>
      <c r="I61" s="36">
        <v>14553.7</v>
      </c>
      <c r="J61" s="36">
        <f>15876.8-0.03536</f>
        <v>15876.76464</v>
      </c>
      <c r="K61" s="26">
        <f t="shared" si="9"/>
        <v>1323.0646399999987</v>
      </c>
    </row>
    <row r="62" spans="1:11" ht="37.5">
      <c r="A62" s="5"/>
      <c r="B62" s="14" t="s">
        <v>72</v>
      </c>
      <c r="C62" s="23"/>
      <c r="D62" s="44">
        <v>1670.256</v>
      </c>
      <c r="E62" s="36">
        <f t="shared" si="7"/>
        <v>1670.256</v>
      </c>
      <c r="F62" s="36"/>
      <c r="G62" s="36">
        <v>0</v>
      </c>
      <c r="H62" s="36">
        <f>G62-F62</f>
        <v>0</v>
      </c>
      <c r="I62" s="36">
        <v>0</v>
      </c>
      <c r="J62" s="36">
        <v>0</v>
      </c>
      <c r="K62" s="22">
        <f t="shared" si="9"/>
        <v>0</v>
      </c>
    </row>
    <row r="63" spans="1:11" ht="37.5">
      <c r="A63" s="5"/>
      <c r="B63" s="4" t="s">
        <v>29</v>
      </c>
      <c r="C63" s="22">
        <v>0</v>
      </c>
      <c r="D63" s="36">
        <v>0</v>
      </c>
      <c r="E63" s="36">
        <f t="shared" si="7"/>
        <v>0</v>
      </c>
      <c r="F63" s="36">
        <v>0</v>
      </c>
      <c r="G63" s="36">
        <v>0</v>
      </c>
      <c r="H63" s="36">
        <f t="shared" si="8"/>
        <v>0</v>
      </c>
      <c r="I63" s="36">
        <v>2812</v>
      </c>
      <c r="J63" s="36">
        <f>2812+0.025</f>
        <v>2812.025</v>
      </c>
      <c r="K63" s="22">
        <f t="shared" si="9"/>
        <v>0.02500000000009095</v>
      </c>
    </row>
    <row r="64" spans="1:9" ht="18.75" hidden="1">
      <c r="A64" s="5"/>
      <c r="B64" s="4"/>
      <c r="C64" s="22"/>
      <c r="D64" s="36"/>
      <c r="E64" s="36"/>
      <c r="F64" s="36"/>
      <c r="G64" s="36"/>
      <c r="H64" s="36"/>
      <c r="I64" s="36"/>
    </row>
    <row r="65" spans="1:9" ht="18.75" hidden="1">
      <c r="A65" s="5"/>
      <c r="B65" s="4"/>
      <c r="C65" s="22"/>
      <c r="D65" s="36"/>
      <c r="E65" s="36"/>
      <c r="F65" s="36"/>
      <c r="G65" s="36"/>
      <c r="H65" s="36"/>
      <c r="I65" s="36"/>
    </row>
    <row r="66" spans="1:9" ht="18.75" hidden="1">
      <c r="A66" s="5"/>
      <c r="B66" s="4"/>
      <c r="C66" s="22"/>
      <c r="D66" s="36"/>
      <c r="E66" s="36"/>
      <c r="F66" s="36"/>
      <c r="G66" s="36"/>
      <c r="H66" s="36"/>
      <c r="I66" s="36"/>
    </row>
    <row r="67" spans="1:9" ht="18.75" hidden="1">
      <c r="A67" s="5"/>
      <c r="B67" s="4"/>
      <c r="C67" s="22"/>
      <c r="D67" s="36"/>
      <c r="E67" s="36"/>
      <c r="F67" s="36"/>
      <c r="G67" s="36"/>
      <c r="H67" s="36"/>
      <c r="I67" s="36"/>
    </row>
    <row r="68" spans="1:11" ht="18.75">
      <c r="A68" s="5"/>
      <c r="B68" s="3" t="s">
        <v>15</v>
      </c>
      <c r="C68" s="19">
        <f>SUM(C70:C77)</f>
        <v>20901.1</v>
      </c>
      <c r="D68" s="34">
        <f aca="true" t="shared" si="10" ref="D68:K68">SUM(D70:D77)</f>
        <v>31010.503099999998</v>
      </c>
      <c r="E68" s="34">
        <f t="shared" si="10"/>
        <v>-214.72899999999936</v>
      </c>
      <c r="F68" s="34">
        <f t="shared" si="10"/>
        <v>20901.2</v>
      </c>
      <c r="G68" s="34">
        <f t="shared" si="10"/>
        <v>28363.934</v>
      </c>
      <c r="H68" s="34">
        <f t="shared" si="10"/>
        <v>-0.0059999999994033715</v>
      </c>
      <c r="I68" s="34">
        <f t="shared" si="10"/>
        <v>20901.2</v>
      </c>
      <c r="J68" s="34">
        <f t="shared" si="10"/>
        <v>28918.869</v>
      </c>
      <c r="K68" s="19">
        <f t="shared" si="10"/>
        <v>294.9290000000001</v>
      </c>
    </row>
    <row r="69" spans="1:9" ht="18.75">
      <c r="A69" s="5"/>
      <c r="B69" s="9" t="s">
        <v>12</v>
      </c>
      <c r="C69" s="19"/>
      <c r="D69" s="34"/>
      <c r="E69" s="34"/>
      <c r="F69" s="34"/>
      <c r="G69" s="34"/>
      <c r="H69" s="34"/>
      <c r="I69" s="34"/>
    </row>
    <row r="70" spans="1:11" ht="37.5">
      <c r="A70" s="5"/>
      <c r="B70" s="8" t="s">
        <v>50</v>
      </c>
      <c r="C70" s="20">
        <v>9851</v>
      </c>
      <c r="D70" s="35">
        <f>9851-214.729</f>
        <v>9636.271</v>
      </c>
      <c r="E70" s="36">
        <f>D70-C70</f>
        <v>-214.72899999999936</v>
      </c>
      <c r="F70" s="36">
        <v>9851.1</v>
      </c>
      <c r="G70" s="36">
        <f>9851.1-0.006</f>
        <v>9851.094000000001</v>
      </c>
      <c r="H70" s="36">
        <f>G70-F70</f>
        <v>-0.0059999999994033715</v>
      </c>
      <c r="I70" s="36">
        <v>9851.1</v>
      </c>
      <c r="J70" s="36">
        <f>9851.1+294.929</f>
        <v>10146.029</v>
      </c>
      <c r="K70" s="22">
        <f>J70-I70</f>
        <v>294.9290000000001</v>
      </c>
    </row>
    <row r="71" spans="1:11" ht="37.5">
      <c r="A71" s="17"/>
      <c r="B71" s="8" t="s">
        <v>61</v>
      </c>
      <c r="C71" s="20"/>
      <c r="D71" s="35">
        <v>0</v>
      </c>
      <c r="E71" s="36"/>
      <c r="F71" s="36"/>
      <c r="G71" s="36">
        <v>0</v>
      </c>
      <c r="H71" s="36"/>
      <c r="I71" s="36"/>
      <c r="J71" s="36">
        <v>260</v>
      </c>
      <c r="K71" s="22"/>
    </row>
    <row r="72" spans="1:11" ht="37.5">
      <c r="A72" s="17"/>
      <c r="B72" s="4" t="s">
        <v>51</v>
      </c>
      <c r="C72" s="22">
        <v>11050.1</v>
      </c>
      <c r="D72" s="36">
        <v>11050.1</v>
      </c>
      <c r="E72" s="36">
        <f>D72-C72</f>
        <v>0</v>
      </c>
      <c r="F72" s="36">
        <v>11050.1</v>
      </c>
      <c r="G72" s="36">
        <v>11050.1</v>
      </c>
      <c r="H72" s="36">
        <f>G72-F72</f>
        <v>0</v>
      </c>
      <c r="I72" s="36">
        <v>11050.1</v>
      </c>
      <c r="J72" s="36">
        <v>11050.1</v>
      </c>
      <c r="K72" s="22">
        <f>J72-I72</f>
        <v>0</v>
      </c>
    </row>
    <row r="73" spans="1:11" ht="37.5">
      <c r="A73" s="17"/>
      <c r="B73" s="4" t="s">
        <v>58</v>
      </c>
      <c r="C73" s="22"/>
      <c r="D73" s="36">
        <f>7199.918+2483.72</f>
        <v>9683.637999999999</v>
      </c>
      <c r="E73" s="36"/>
      <c r="F73" s="36"/>
      <c r="G73" s="36">
        <v>7462.74</v>
      </c>
      <c r="H73" s="36"/>
      <c r="I73" s="36"/>
      <c r="J73" s="36">
        <v>7462.74</v>
      </c>
      <c r="K73" s="27"/>
    </row>
    <row r="74" spans="1:11" ht="18.75">
      <c r="A74" s="17"/>
      <c r="B74" s="4" t="s">
        <v>56</v>
      </c>
      <c r="C74" s="22"/>
      <c r="D74" s="36">
        <v>360.5541</v>
      </c>
      <c r="E74" s="36"/>
      <c r="F74" s="36"/>
      <c r="G74" s="36">
        <v>0</v>
      </c>
      <c r="H74" s="36">
        <v>0</v>
      </c>
      <c r="I74" s="36">
        <v>0</v>
      </c>
      <c r="J74" s="36">
        <v>0</v>
      </c>
      <c r="K74" s="27"/>
    </row>
    <row r="75" spans="1:11" ht="37.5">
      <c r="A75" s="17"/>
      <c r="B75" s="4" t="s">
        <v>69</v>
      </c>
      <c r="C75" s="22"/>
      <c r="D75" s="36">
        <f>37.5+45</f>
        <v>82.5</v>
      </c>
      <c r="E75" s="36"/>
      <c r="F75" s="36"/>
      <c r="G75" s="36">
        <v>0</v>
      </c>
      <c r="H75" s="36"/>
      <c r="I75" s="36"/>
      <c r="J75" s="36">
        <v>0</v>
      </c>
      <c r="K75" s="27"/>
    </row>
    <row r="76" spans="1:11" ht="18.75">
      <c r="A76" s="17"/>
      <c r="B76" s="4" t="s">
        <v>71</v>
      </c>
      <c r="C76" s="22"/>
      <c r="D76" s="36">
        <v>180</v>
      </c>
      <c r="E76" s="36"/>
      <c r="F76" s="36"/>
      <c r="G76" s="36">
        <v>0</v>
      </c>
      <c r="H76" s="36"/>
      <c r="I76" s="36"/>
      <c r="J76" s="36">
        <v>0</v>
      </c>
      <c r="K76" s="27"/>
    </row>
    <row r="77" spans="2:10" ht="37.5">
      <c r="B77" s="4" t="s">
        <v>67</v>
      </c>
      <c r="C77" s="22"/>
      <c r="D77" s="36">
        <v>17.44</v>
      </c>
      <c r="E77" s="36"/>
      <c r="F77" s="36"/>
      <c r="G77" s="36">
        <v>0</v>
      </c>
      <c r="H77" s="36">
        <v>0</v>
      </c>
      <c r="I77" s="36">
        <v>0</v>
      </c>
      <c r="J77" s="36">
        <v>0</v>
      </c>
    </row>
    <row r="78" spans="3:11" ht="31.5" customHeight="1">
      <c r="C78" s="24">
        <f aca="true" t="shared" si="11" ref="C78:K78">C68+C37+C15</f>
        <v>347177.3</v>
      </c>
      <c r="D78" s="41">
        <f t="shared" si="11"/>
        <v>399539.56311999995</v>
      </c>
      <c r="E78" s="41">
        <f t="shared" si="11"/>
        <v>14168.543539999997</v>
      </c>
      <c r="F78" s="41">
        <f t="shared" si="11"/>
        <v>322363.5</v>
      </c>
      <c r="G78" s="41">
        <f t="shared" si="11"/>
        <v>322702.38748</v>
      </c>
      <c r="H78" s="41">
        <f t="shared" si="11"/>
        <v>-7197.8475199999875</v>
      </c>
      <c r="I78" s="41">
        <f t="shared" si="11"/>
        <v>296609.80000000005</v>
      </c>
      <c r="J78" s="41">
        <f t="shared" si="11"/>
        <v>308278.44954</v>
      </c>
      <c r="K78" s="24">
        <f t="shared" si="11"/>
        <v>3462.74254000001</v>
      </c>
    </row>
    <row r="79" spans="3:9" ht="18.75">
      <c r="C79" s="25">
        <f>C10</f>
        <v>495552.1</v>
      </c>
      <c r="D79" s="42"/>
      <c r="E79" s="42"/>
      <c r="F79" s="42">
        <f>F10</f>
        <v>448405.8</v>
      </c>
      <c r="G79" s="42"/>
      <c r="H79" s="42"/>
      <c r="I79" s="42">
        <f>I10</f>
        <v>426605.10000000003</v>
      </c>
    </row>
    <row r="81" spans="2:9" ht="18.75">
      <c r="B81" s="12"/>
      <c r="C81" s="25" t="e">
        <f>C79-#REF!-#REF!-#REF!-#REF!-#REF!-#REF!</f>
        <v>#REF!</v>
      </c>
      <c r="D81" s="42"/>
      <c r="E81" s="42"/>
      <c r="F81" s="42" t="e">
        <f>F79-#REF!-#REF!-#REF!-#REF!-#REF!-#REF!</f>
        <v>#REF!</v>
      </c>
      <c r="G81" s="42"/>
      <c r="H81" s="42"/>
      <c r="I81" s="42" t="e">
        <f>I79-#REF!-#REF!-#REF!-#REF!-#REF!-#REF!</f>
        <v>#REF!</v>
      </c>
    </row>
    <row r="82" ht="18.75">
      <c r="B82" s="12"/>
    </row>
  </sheetData>
  <sheetProtection/>
  <mergeCells count="1">
    <mergeCell ref="B6:I6"/>
  </mergeCells>
  <printOptions horizontalCentered="1"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Земское собрание 3</dc:creator>
  <cp:keywords/>
  <dc:description/>
  <cp:lastModifiedBy>User</cp:lastModifiedBy>
  <cp:lastPrinted>2021-09-24T09:25:41Z</cp:lastPrinted>
  <dcterms:created xsi:type="dcterms:W3CDTF">2010-06-25T09:44:23Z</dcterms:created>
  <dcterms:modified xsi:type="dcterms:W3CDTF">2021-09-24T12:09:35Z</dcterms:modified>
  <cp:category/>
  <cp:version/>
  <cp:contentType/>
  <cp:contentStatus/>
</cp:coreProperties>
</file>